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rrygowen/Documents/Tremerton House/OCSNA/Budget/Budgets/2019 YTD Budget reports/"/>
    </mc:Choice>
  </mc:AlternateContent>
  <xr:revisionPtr revIDLastSave="0" documentId="13_ncr:1_{5E3B77B4-AC8B-1E41-9284-0B6E7AC6771E}" xr6:coauthVersionLast="43" xr6:coauthVersionMax="43" xr10:uidLastSave="{00000000-0000-0000-0000-000000000000}"/>
  <bookViews>
    <workbookView xWindow="720" yWindow="2120" windowWidth="21080" windowHeight="20540" tabRatio="500" xr2:uid="{00000000-000D-0000-FFFF-FFFF00000000}"/>
  </bookViews>
  <sheets>
    <sheet name="Sheet1" sheetId="1" r:id="rId1"/>
  </sheets>
  <definedNames>
    <definedName name="_xlnm.Print_Area" localSheetId="0">Sheet1!$A$1:$I$56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20" i="1" l="1"/>
  <c r="C20" i="1" l="1"/>
  <c r="B6" i="1" l="1"/>
  <c r="B25" i="1" l="1"/>
  <c r="B30" i="1" l="1"/>
  <c r="E27" i="1" l="1"/>
  <c r="B27" i="1"/>
  <c r="C27" i="1"/>
  <c r="D5" i="1" l="1"/>
  <c r="B13" i="1" l="1"/>
  <c r="B32" i="1"/>
  <c r="C8" i="1"/>
  <c r="C13" i="1"/>
  <c r="C50" i="1"/>
  <c r="C52" i="1" s="1"/>
  <c r="C32" i="1"/>
  <c r="E62" i="1"/>
  <c r="C41" i="1"/>
  <c r="C37" i="1"/>
  <c r="B37" i="1"/>
  <c r="B41" i="1"/>
  <c r="B50" i="1"/>
  <c r="B52" i="1" s="1"/>
  <c r="B8" i="1"/>
  <c r="C15" i="1" l="1"/>
  <c r="B43" i="1"/>
  <c r="B54" i="1" s="1"/>
  <c r="C43" i="1"/>
  <c r="C54" i="1" s="1"/>
  <c r="C56" i="1" s="1"/>
  <c r="B15" i="1"/>
  <c r="B56" i="1" l="1"/>
  <c r="D20" i="1"/>
  <c r="D25" i="1" l="1"/>
  <c r="D31" i="1"/>
  <c r="D30" i="1"/>
  <c r="D6" i="1"/>
  <c r="D8" i="1" s="1"/>
  <c r="D11" i="1"/>
  <c r="D13" i="1" s="1"/>
  <c r="D22" i="1"/>
  <c r="D23" i="1"/>
  <c r="E8" i="1"/>
  <c r="E11" i="1"/>
  <c r="E13" i="1" s="1"/>
  <c r="E15" i="1" s="1"/>
  <c r="E23" i="1"/>
  <c r="E25" i="1"/>
  <c r="E32" i="1"/>
  <c r="E36" i="1"/>
  <c r="E37" i="1" s="1"/>
  <c r="E41" i="1"/>
  <c r="E50" i="1"/>
  <c r="E52" i="1" s="1"/>
  <c r="D37" i="1"/>
  <c r="D41" i="1"/>
  <c r="D50" i="1"/>
  <c r="D52" i="1" s="1"/>
  <c r="D27" i="1" l="1"/>
  <c r="D32" i="1"/>
  <c r="E43" i="1"/>
  <c r="E54" i="1" s="1"/>
  <c r="E56" i="1" s="1"/>
  <c r="D15" i="1"/>
  <c r="D43" i="1" l="1"/>
  <c r="D54" i="1" s="1"/>
  <c r="D56" i="1" s="1"/>
</calcChain>
</file>

<file path=xl/sharedStrings.xml><?xml version="1.0" encoding="utf-8"?>
<sst xmlns="http://schemas.openxmlformats.org/spreadsheetml/2006/main" count="67" uniqueCount="66">
  <si>
    <t>Neighborhood Council Dues</t>
  </si>
  <si>
    <t>Photocopying</t>
  </si>
  <si>
    <t>Meeting site rental</t>
  </si>
  <si>
    <t>General office supplies</t>
  </si>
  <si>
    <t>Door hangers</t>
  </si>
  <si>
    <t>Picnic/Party supplies</t>
  </si>
  <si>
    <t>Expenses</t>
  </si>
  <si>
    <t>Revenues</t>
  </si>
  <si>
    <t>Membership Dues</t>
  </si>
  <si>
    <t>In-kind donations</t>
  </si>
  <si>
    <t>Total Revenues</t>
  </si>
  <si>
    <t>Total expenses</t>
  </si>
  <si>
    <t>General expenses</t>
  </si>
  <si>
    <t>Meeting expenses</t>
  </si>
  <si>
    <t>Proceeds from CoSA Neighborhood Grants</t>
  </si>
  <si>
    <t>Bank and credit card fees</t>
  </si>
  <si>
    <t>Expenses related to Neighborhood Grant projects</t>
  </si>
  <si>
    <t>Postage</t>
  </si>
  <si>
    <t>Sub-total Meeting expenses</t>
  </si>
  <si>
    <t>Sub-total General expenses</t>
  </si>
  <si>
    <t>Fundraiser proceeds and cash donations</t>
  </si>
  <si>
    <t>Cash Revenues</t>
  </si>
  <si>
    <t>Website domain name rental (June 1 to May 31)</t>
  </si>
  <si>
    <t>WordPress Web Hosting (09/01 - 08/31)</t>
  </si>
  <si>
    <t>WordPress Security/Mntnce (09/01 - 08/31)</t>
  </si>
  <si>
    <t>Variable Expenses</t>
  </si>
  <si>
    <t>Fixed Expenses</t>
  </si>
  <si>
    <t>Website expenses</t>
  </si>
  <si>
    <t>Sub-total Website expenses</t>
  </si>
  <si>
    <t>Non-cash revenues</t>
  </si>
  <si>
    <t>Equipment expenses</t>
  </si>
  <si>
    <t>Neighborhood Grant expenses</t>
  </si>
  <si>
    <t>Sub-total Neighborhood Grant expenses</t>
  </si>
  <si>
    <t>Sub-total Equipment expenses</t>
  </si>
  <si>
    <t>Small equipment purchases*</t>
  </si>
  <si>
    <t>Total Variable Expenses</t>
  </si>
  <si>
    <t>Total Fixed expenses</t>
  </si>
  <si>
    <t>Total Cash revenues</t>
  </si>
  <si>
    <r>
      <rPr>
        <b/>
        <u/>
        <sz val="12"/>
        <color theme="1"/>
        <rFont val="Calibri"/>
        <family val="2"/>
        <scheme val="minor"/>
      </rPr>
      <t>Total Non-cash revenue</t>
    </r>
    <r>
      <rPr>
        <u/>
        <sz val="12"/>
        <color theme="1"/>
        <rFont val="Calibri"/>
        <family val="2"/>
        <scheme val="minor"/>
      </rPr>
      <t>s</t>
    </r>
  </si>
  <si>
    <t>Assumptions</t>
  </si>
  <si>
    <t>contract</t>
  </si>
  <si>
    <t>"</t>
  </si>
  <si>
    <t>Dues will increase to $85/year in 2019</t>
  </si>
  <si>
    <t>envelopes, name tags, sharpies etc.</t>
  </si>
  <si>
    <t>Purchased Square Cr Crd reader in 2018</t>
  </si>
  <si>
    <t>2018 did not win CoSA Neighborhood Grant</t>
  </si>
  <si>
    <t>Website upgrades</t>
  </si>
  <si>
    <t>2018 Added member directory functionality</t>
  </si>
  <si>
    <t>YTD 2019</t>
  </si>
  <si>
    <t>Proposed 2019</t>
  </si>
  <si>
    <r>
      <t xml:space="preserve">Net Revenues </t>
    </r>
    <r>
      <rPr>
        <b/>
        <sz val="14"/>
        <color rgb="FFFF0000"/>
        <rFont val="Calibri"/>
        <family val="2"/>
        <scheme val="minor"/>
      </rPr>
      <t>(Loss)</t>
    </r>
  </si>
  <si>
    <t>Credit card usage surcharges (Square)</t>
  </si>
  <si>
    <t>Proposed - no in-kind donations</t>
  </si>
  <si>
    <t>Proposed - No Square CC usage</t>
  </si>
  <si>
    <t>Projected- 2 social events @ $125-150?/event</t>
  </si>
  <si>
    <t>Prop. Same as actual in 2018 less winnings donation</t>
  </si>
  <si>
    <t>OCSNA Budget - Proposed 2019</t>
  </si>
  <si>
    <t>Corazon rental  @ $105/time - March + Oct. mtg</t>
  </si>
  <si>
    <t>2019 - Existing supplies sufficient</t>
  </si>
  <si>
    <t>renwl ltrs, tk you crds, recruit ltrs, bills, ballots</t>
  </si>
  <si>
    <t>Misc./Holiday decorationns</t>
  </si>
  <si>
    <t>Baskin Park decs.</t>
  </si>
  <si>
    <t>flyers for 3 social events, Mar + Oct mtgs, ballots</t>
  </si>
  <si>
    <t>Prop  85, 2018 - 74</t>
  </si>
  <si>
    <t>No grant application in 2019</t>
  </si>
  <si>
    <t>62 renewals by Stripe CC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</si>
</sst>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12"/>
      <color rgb="FF000000"/>
      <name val="Calibri"/>
      <family val="2"/>
      <scheme val="minor"/>
    </font>
    <font>
      <b/>
      <sz val="14"/>
      <color theme="1"/>
      <name val="Calibri (Body)_x0000_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4"/>
    </xf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10" fillId="0" borderId="0" xfId="0" applyFont="1"/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7"/>
    </xf>
    <xf numFmtId="0" fontId="7" fillId="0" borderId="0" xfId="0" applyFont="1" applyAlignment="1">
      <alignment horizontal="left" indent="4"/>
    </xf>
    <xf numFmtId="0" fontId="1" fillId="0" borderId="0" xfId="0" applyFont="1" applyAlignment="1">
      <alignment horizontal="left" indent="10"/>
    </xf>
    <xf numFmtId="0" fontId="8" fillId="0" borderId="0" xfId="0" applyFont="1" applyAlignment="1">
      <alignment horizontal="left" indent="10"/>
    </xf>
    <xf numFmtId="0" fontId="8" fillId="0" borderId="0" xfId="0" applyFont="1" applyAlignment="1">
      <alignment horizontal="left" indent="11"/>
    </xf>
    <xf numFmtId="44" fontId="11" fillId="0" borderId="0" xfId="0" applyNumberFormat="1" applyFont="1"/>
    <xf numFmtId="0" fontId="12" fillId="0" borderId="0" xfId="0" applyFont="1" applyAlignment="1">
      <alignment horizontal="left" indent="10"/>
    </xf>
    <xf numFmtId="44" fontId="4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1" fillId="0" borderId="0" xfId="0" applyNumberFormat="1" applyFont="1" applyAlignment="1">
      <alignment horizontal="left"/>
    </xf>
    <xf numFmtId="44" fontId="13" fillId="0" borderId="0" xfId="0" applyNumberFormat="1" applyFont="1" applyAlignment="1">
      <alignment horizontal="left"/>
    </xf>
    <xf numFmtId="44" fontId="14" fillId="0" borderId="0" xfId="0" applyNumberFormat="1" applyFont="1"/>
    <xf numFmtId="44" fontId="15" fillId="0" borderId="0" xfId="0" applyNumberFormat="1" applyFont="1"/>
    <xf numFmtId="44" fontId="13" fillId="0" borderId="0" xfId="0" applyNumberFormat="1" applyFont="1"/>
    <xf numFmtId="44" fontId="15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indent="4"/>
    </xf>
    <xf numFmtId="44" fontId="0" fillId="0" borderId="0" xfId="0" applyNumberFormat="1" applyFont="1"/>
    <xf numFmtId="44" fontId="8" fillId="0" borderId="0" xfId="0" applyNumberFormat="1" applyFont="1" applyAlignment="1">
      <alignment horizontal="left" indent="2"/>
    </xf>
    <xf numFmtId="44" fontId="10" fillId="0" borderId="0" xfId="0" applyNumberFormat="1" applyFont="1"/>
    <xf numFmtId="44" fontId="1" fillId="0" borderId="0" xfId="0" applyNumberFormat="1" applyFont="1" applyAlignment="1">
      <alignment horizontal="left" indent="4"/>
    </xf>
    <xf numFmtId="44" fontId="1" fillId="0" borderId="0" xfId="0" applyNumberFormat="1" applyFont="1" applyAlignment="1">
      <alignment horizontal="left" indent="7"/>
    </xf>
    <xf numFmtId="44" fontId="1" fillId="0" borderId="0" xfId="0" applyNumberFormat="1" applyFont="1" applyAlignment="1">
      <alignment horizontal="left" indent="10"/>
    </xf>
    <xf numFmtId="44" fontId="9" fillId="0" borderId="0" xfId="0" applyNumberFormat="1" applyFont="1" applyAlignment="1">
      <alignment horizontal="left" indent="2"/>
    </xf>
    <xf numFmtId="0" fontId="1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16" fillId="0" borderId="0" xfId="0" applyFont="1"/>
    <xf numFmtId="44" fontId="13" fillId="0" borderId="0" xfId="0" applyNumberFormat="1" applyFont="1" applyAlignment="1">
      <alignment horizontal="center"/>
    </xf>
    <xf numFmtId="44" fontId="15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44" fontId="0" fillId="3" borderId="0" xfId="0" applyNumberFormat="1" applyFill="1" applyAlignment="1">
      <alignment horizontal="center"/>
    </xf>
    <xf numFmtId="44" fontId="15" fillId="3" borderId="0" xfId="0" applyNumberFormat="1" applyFont="1" applyFill="1" applyAlignment="1">
      <alignment horizontal="center"/>
    </xf>
    <xf numFmtId="44" fontId="15" fillId="3" borderId="0" xfId="0" applyNumberFormat="1" applyFont="1" applyFill="1" applyAlignment="1">
      <alignment horizontal="left" indent="4"/>
    </xf>
    <xf numFmtId="44" fontId="0" fillId="0" borderId="0" xfId="0" applyNumberFormat="1" applyFont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workbookViewId="0">
      <selection activeCell="B4" sqref="B4"/>
    </sheetView>
  </sheetViews>
  <sheetFormatPr baseColWidth="10" defaultRowHeight="16"/>
  <cols>
    <col min="1" max="1" width="49.5" customWidth="1"/>
    <col min="2" max="2" width="15.5" customWidth="1"/>
    <col min="3" max="3" width="14.6640625" customWidth="1"/>
    <col min="4" max="4" width="12.83203125" customWidth="1"/>
    <col min="5" max="5" width="11.83203125" customWidth="1"/>
    <col min="8" max="8" width="11.83203125" customWidth="1"/>
  </cols>
  <sheetData>
    <row r="1" spans="1:9" ht="19">
      <c r="A1" s="4" t="s">
        <v>56</v>
      </c>
      <c r="B1" s="4"/>
      <c r="C1" s="4"/>
      <c r="D1" s="4"/>
    </row>
    <row r="2" spans="1:9">
      <c r="B2" s="39" t="s">
        <v>48</v>
      </c>
      <c r="C2" s="39" t="s">
        <v>49</v>
      </c>
      <c r="D2" s="39">
        <v>2018</v>
      </c>
      <c r="E2" s="39">
        <v>2017</v>
      </c>
      <c r="F2" s="2" t="s">
        <v>39</v>
      </c>
    </row>
    <row r="3" spans="1:9" ht="21">
      <c r="A3" s="11" t="s">
        <v>7</v>
      </c>
      <c r="B3" s="11"/>
      <c r="C3" s="11"/>
      <c r="D3" s="4"/>
      <c r="E3" s="1"/>
    </row>
    <row r="4" spans="1:9" ht="19">
      <c r="A4" s="9" t="s">
        <v>21</v>
      </c>
      <c r="B4" s="33"/>
      <c r="C4" s="33"/>
      <c r="D4" s="4"/>
      <c r="E4" s="1"/>
    </row>
    <row r="5" spans="1:9">
      <c r="A5" s="12" t="s">
        <v>8</v>
      </c>
      <c r="B5" s="40">
        <f>15+15+15+15+15+15+30+75+15+15+15+15+15+15+15+45+15+15+15+15+15+15+45+15+30+15+15+45</f>
        <v>600</v>
      </c>
      <c r="C5" s="48">
        <v>1275</v>
      </c>
      <c r="D5" s="1">
        <f>270+15+15+15+15+15+15+15+15+15+15+15+15+15+15+15+15+15+15+15+15+15+15+15+15+60+30+135+30+75+30+15+30+15+15+15+15+15</f>
        <v>1110</v>
      </c>
      <c r="E5" s="1">
        <v>675</v>
      </c>
      <c r="F5" s="47" t="s">
        <v>63</v>
      </c>
      <c r="G5" s="47"/>
      <c r="H5" s="47"/>
      <c r="I5" s="47"/>
    </row>
    <row r="6" spans="1:9">
      <c r="A6" s="12" t="s">
        <v>20</v>
      </c>
      <c r="B6" s="40">
        <f>15+15</f>
        <v>30</v>
      </c>
      <c r="C6" s="48">
        <v>155</v>
      </c>
      <c r="D6" s="1">
        <f>15.58+35+310</f>
        <v>360.58</v>
      </c>
      <c r="E6" s="1">
        <v>22</v>
      </c>
      <c r="F6" s="47" t="s">
        <v>55</v>
      </c>
      <c r="G6" s="47"/>
      <c r="H6" s="47"/>
      <c r="I6" s="47"/>
    </row>
    <row r="7" spans="1:9" ht="19">
      <c r="A7" s="14" t="s">
        <v>14</v>
      </c>
      <c r="B7" s="45">
        <v>0</v>
      </c>
      <c r="C7" s="49">
        <v>0</v>
      </c>
      <c r="D7" s="27">
        <v>0</v>
      </c>
      <c r="E7" s="25">
        <v>1600</v>
      </c>
      <c r="F7" s="47" t="s">
        <v>64</v>
      </c>
      <c r="G7" s="47"/>
    </row>
    <row r="8" spans="1:9">
      <c r="A8" s="16" t="s">
        <v>37</v>
      </c>
      <c r="B8" s="41">
        <f>SUM(B5:B7)</f>
        <v>630</v>
      </c>
      <c r="C8" s="41">
        <f>SUM(C5:C7)</f>
        <v>1430</v>
      </c>
      <c r="D8" s="3">
        <f>SUM(D5:D7)</f>
        <v>1470.58</v>
      </c>
      <c r="E8" s="3">
        <f>SUM(E5:E7)</f>
        <v>2297</v>
      </c>
    </row>
    <row r="9" spans="1:9">
      <c r="A9" s="7"/>
      <c r="B9" s="28"/>
      <c r="C9" s="28"/>
      <c r="D9" s="1"/>
      <c r="E9" s="1"/>
    </row>
    <row r="10" spans="1:9">
      <c r="A10" s="9" t="s">
        <v>29</v>
      </c>
      <c r="B10" s="33"/>
      <c r="C10" s="33"/>
      <c r="D10" s="1"/>
      <c r="E10" s="1"/>
    </row>
    <row r="11" spans="1:9">
      <c r="A11" s="12" t="s">
        <v>9</v>
      </c>
      <c r="B11" s="40">
        <v>0</v>
      </c>
      <c r="C11" s="48">
        <v>0</v>
      </c>
      <c r="D11" s="1">
        <f>29.29+250</f>
        <v>279.29000000000002</v>
      </c>
      <c r="E11" s="1">
        <f>122.95+338.8+16.71+170.38+199+150</f>
        <v>997.83999999999992</v>
      </c>
      <c r="F11" t="s">
        <v>52</v>
      </c>
    </row>
    <row r="12" spans="1:9" ht="19">
      <c r="A12" s="12" t="s">
        <v>51</v>
      </c>
      <c r="B12" s="44">
        <v>0</v>
      </c>
      <c r="C12" s="44">
        <v>0</v>
      </c>
      <c r="D12" s="26">
        <v>1.29</v>
      </c>
      <c r="E12" s="26">
        <v>0</v>
      </c>
      <c r="F12" t="s">
        <v>53</v>
      </c>
    </row>
    <row r="13" spans="1:9">
      <c r="A13" s="19" t="s">
        <v>38</v>
      </c>
      <c r="B13" s="42">
        <f>SUM(B11:B12)</f>
        <v>0</v>
      </c>
      <c r="C13" s="42">
        <f>SUM(C11:C12)</f>
        <v>0</v>
      </c>
      <c r="D13" s="3">
        <f>SUM(D11:D12)</f>
        <v>280.58000000000004</v>
      </c>
      <c r="E13" s="3">
        <f>SUM(E11:E12)</f>
        <v>997.83999999999992</v>
      </c>
    </row>
    <row r="14" spans="1:9">
      <c r="A14" s="6"/>
      <c r="B14" s="29"/>
      <c r="C14" s="29"/>
      <c r="D14" s="1"/>
      <c r="E14" s="1"/>
    </row>
    <row r="15" spans="1:9" ht="19">
      <c r="A15" s="43" t="s">
        <v>10</v>
      </c>
      <c r="B15" s="3">
        <f>B8+B13</f>
        <v>630</v>
      </c>
      <c r="C15" s="3">
        <f>C8+C13</f>
        <v>1430</v>
      </c>
      <c r="D15" s="3">
        <f>D8+D13</f>
        <v>1751.1599999999999</v>
      </c>
      <c r="E15" s="3">
        <f>E8+E13</f>
        <v>3294.84</v>
      </c>
    </row>
    <row r="16" spans="1:9">
      <c r="B16" s="1"/>
      <c r="C16" s="1"/>
      <c r="D16" s="1"/>
      <c r="E16" s="1"/>
    </row>
    <row r="17" spans="1:9" ht="21">
      <c r="A17" s="11" t="s">
        <v>6</v>
      </c>
      <c r="B17" s="34"/>
      <c r="C17" s="34"/>
      <c r="D17" s="5"/>
    </row>
    <row r="18" spans="1:9" ht="19">
      <c r="A18" s="9" t="s">
        <v>25</v>
      </c>
      <c r="B18" s="33"/>
      <c r="C18" s="33"/>
      <c r="D18" s="5"/>
    </row>
    <row r="19" spans="1:9">
      <c r="A19" s="8" t="s">
        <v>12</v>
      </c>
      <c r="B19" s="35"/>
      <c r="C19" s="35"/>
      <c r="D19" s="3"/>
    </row>
    <row r="20" spans="1:9">
      <c r="A20" s="12" t="s">
        <v>15</v>
      </c>
      <c r="B20" s="40">
        <f>(14*0.74)+(0*0.43)</f>
        <v>10.36</v>
      </c>
      <c r="C20" s="40">
        <f>61*0.74</f>
        <v>45.14</v>
      </c>
      <c r="D20" s="21">
        <f>0.71+0.43+0.43+0.43+0.19+0.74+0.74</f>
        <v>3.67</v>
      </c>
      <c r="E20" s="1">
        <v>11</v>
      </c>
      <c r="F20" t="s">
        <v>65</v>
      </c>
    </row>
    <row r="21" spans="1:9">
      <c r="A21" s="12" t="s">
        <v>0</v>
      </c>
      <c r="B21" s="40">
        <v>85</v>
      </c>
      <c r="C21" s="40">
        <v>85</v>
      </c>
      <c r="D21" s="21">
        <v>35</v>
      </c>
      <c r="E21" s="32">
        <v>35</v>
      </c>
      <c r="F21" t="s">
        <v>42</v>
      </c>
    </row>
    <row r="22" spans="1:9">
      <c r="A22" s="12" t="s">
        <v>17</v>
      </c>
      <c r="B22" s="40">
        <v>0</v>
      </c>
      <c r="C22" s="40">
        <v>75</v>
      </c>
      <c r="D22" s="21">
        <f>25+25+25</f>
        <v>75</v>
      </c>
      <c r="E22" s="1">
        <v>0</v>
      </c>
      <c r="F22" t="s">
        <v>59</v>
      </c>
    </row>
    <row r="23" spans="1:9">
      <c r="A23" s="12" t="s">
        <v>3</v>
      </c>
      <c r="B23" s="40">
        <v>17.329999999999998</v>
      </c>
      <c r="C23" s="40">
        <v>35</v>
      </c>
      <c r="D23" s="21">
        <f>21.61+12.77</f>
        <v>34.379999999999995</v>
      </c>
      <c r="E23" s="1">
        <f>4.38+33.49+5.49+6.89+6.59+13.29+0.2+2.4+23.37+4.79+6.49+5.99+9.58</f>
        <v>122.95</v>
      </c>
      <c r="F23" t="s">
        <v>43</v>
      </c>
    </row>
    <row r="24" spans="1:9">
      <c r="A24" s="12" t="s">
        <v>4</v>
      </c>
      <c r="B24" s="40">
        <v>0</v>
      </c>
      <c r="C24" s="40">
        <v>0</v>
      </c>
      <c r="D24" s="21">
        <v>0</v>
      </c>
      <c r="E24" s="32">
        <v>55.86</v>
      </c>
      <c r="F24" t="s">
        <v>58</v>
      </c>
    </row>
    <row r="25" spans="1:9">
      <c r="A25" s="12" t="s">
        <v>1</v>
      </c>
      <c r="B25" s="40">
        <f>19.17+57.51</f>
        <v>76.680000000000007</v>
      </c>
      <c r="C25" s="40">
        <v>225</v>
      </c>
      <c r="D25" s="51">
        <f>53.04+29.29+22.37+6.39+15.33+28.76+48.44+5.39</f>
        <v>209.01</v>
      </c>
      <c r="E25" s="32">
        <f>35.61+11.72+7.57+73.49+129.72+17.64+23.43+5.19+8.79+25.64</f>
        <v>338.8</v>
      </c>
      <c r="F25" t="s">
        <v>62</v>
      </c>
    </row>
    <row r="26" spans="1:9" ht="19">
      <c r="A26" s="12" t="s">
        <v>60</v>
      </c>
      <c r="B26" s="44">
        <v>0</v>
      </c>
      <c r="C26" s="44">
        <v>50</v>
      </c>
      <c r="D26" s="23">
        <v>0</v>
      </c>
      <c r="E26" s="26">
        <v>0</v>
      </c>
      <c r="F26" t="s">
        <v>61</v>
      </c>
    </row>
    <row r="27" spans="1:9">
      <c r="A27" s="13" t="s">
        <v>19</v>
      </c>
      <c r="B27" s="41">
        <f>SUM(B20:B26)</f>
        <v>189.37</v>
      </c>
      <c r="C27" s="41">
        <f>SUM(C20:C26)</f>
        <v>515.14</v>
      </c>
      <c r="D27" s="22">
        <f>SUM(D20:D25)</f>
        <v>357.06</v>
      </c>
      <c r="E27" s="3">
        <f>SUM(E20:E26)</f>
        <v>563.61</v>
      </c>
    </row>
    <row r="28" spans="1:9">
      <c r="B28" s="1"/>
      <c r="C28" s="1"/>
      <c r="D28" s="1"/>
      <c r="E28" s="1"/>
    </row>
    <row r="29" spans="1:9">
      <c r="A29" s="8" t="s">
        <v>13</v>
      </c>
      <c r="B29" s="35"/>
      <c r="C29" s="35"/>
      <c r="D29" s="3"/>
      <c r="E29" s="1"/>
    </row>
    <row r="30" spans="1:9">
      <c r="A30" s="12" t="s">
        <v>2</v>
      </c>
      <c r="B30" s="40">
        <f>105</f>
        <v>105</v>
      </c>
      <c r="C30" s="48">
        <v>210</v>
      </c>
      <c r="D30" s="20">
        <f>105+105</f>
        <v>210</v>
      </c>
      <c r="E30" s="1">
        <v>175</v>
      </c>
      <c r="F30" s="47" t="s">
        <v>57</v>
      </c>
      <c r="G30" s="47"/>
      <c r="H30" s="47"/>
      <c r="I30" s="47"/>
    </row>
    <row r="31" spans="1:9" ht="19">
      <c r="A31" s="12" t="s">
        <v>5</v>
      </c>
      <c r="B31" s="40">
        <v>0</v>
      </c>
      <c r="C31" s="48">
        <v>250</v>
      </c>
      <c r="D31" s="23">
        <f>54.25-54.25+(92.13+14.89+12)+(36.82+15.3)</f>
        <v>171.14</v>
      </c>
      <c r="E31" s="24">
        <v>16.71</v>
      </c>
      <c r="F31" s="47" t="s">
        <v>54</v>
      </c>
      <c r="G31" s="47"/>
      <c r="H31" s="47"/>
      <c r="I31" s="47"/>
    </row>
    <row r="32" spans="1:9">
      <c r="A32" s="13" t="s">
        <v>18</v>
      </c>
      <c r="B32" s="41">
        <f>SUM(B30:B31)</f>
        <v>105</v>
      </c>
      <c r="C32" s="41">
        <f>SUM(C30:C31)</f>
        <v>460</v>
      </c>
      <c r="D32" s="22">
        <f>SUM(D30:D31)</f>
        <v>381.14</v>
      </c>
      <c r="E32" s="3">
        <f>SUM(E30:E31)</f>
        <v>191.71</v>
      </c>
    </row>
    <row r="33" spans="1:6">
      <c r="B33" s="1"/>
      <c r="C33" s="1"/>
      <c r="D33" s="1"/>
      <c r="E33" s="3"/>
    </row>
    <row r="34" spans="1:6">
      <c r="A34" s="8" t="s">
        <v>30</v>
      </c>
      <c r="B34" s="35"/>
      <c r="C34" s="35"/>
      <c r="D34" s="3"/>
      <c r="E34" s="1"/>
    </row>
    <row r="35" spans="1:6">
      <c r="A35" s="31" t="s">
        <v>46</v>
      </c>
      <c r="B35" s="42">
        <v>0</v>
      </c>
      <c r="C35" s="42">
        <v>0</v>
      </c>
      <c r="D35" s="32">
        <v>250</v>
      </c>
      <c r="E35" s="1">
        <v>0</v>
      </c>
      <c r="F35" t="s">
        <v>47</v>
      </c>
    </row>
    <row r="36" spans="1:6" ht="19">
      <c r="A36" s="12" t="s">
        <v>34</v>
      </c>
      <c r="B36" s="44">
        <v>0</v>
      </c>
      <c r="C36" s="44">
        <v>0</v>
      </c>
      <c r="D36" s="26">
        <v>30.89</v>
      </c>
      <c r="E36" s="26">
        <f>19.99+60.99+89.4</f>
        <v>170.38</v>
      </c>
      <c r="F36" t="s">
        <v>44</v>
      </c>
    </row>
    <row r="37" spans="1:6">
      <c r="A37" s="13" t="s">
        <v>33</v>
      </c>
      <c r="B37" s="41">
        <f>SUM(B35:B36)</f>
        <v>0</v>
      </c>
      <c r="C37" s="41">
        <f>SUM(C35:C36)</f>
        <v>0</v>
      </c>
      <c r="D37" s="3">
        <f>SUM(D36:D36)</f>
        <v>30.89</v>
      </c>
      <c r="E37" s="3">
        <f>SUM(E36:E36)</f>
        <v>170.38</v>
      </c>
    </row>
    <row r="38" spans="1:6">
      <c r="B38" s="1"/>
      <c r="C38" s="1"/>
      <c r="D38" s="1"/>
      <c r="E38" s="1"/>
    </row>
    <row r="39" spans="1:6">
      <c r="A39" s="8" t="s">
        <v>31</v>
      </c>
      <c r="B39" s="35"/>
      <c r="C39" s="35"/>
      <c r="D39" s="1"/>
      <c r="E39" s="1"/>
    </row>
    <row r="40" spans="1:6" ht="19">
      <c r="A40" s="14" t="s">
        <v>16</v>
      </c>
      <c r="B40" s="45">
        <v>0</v>
      </c>
      <c r="C40" s="50">
        <v>0</v>
      </c>
      <c r="D40" s="25">
        <v>0</v>
      </c>
      <c r="E40" s="25">
        <v>1949</v>
      </c>
      <c r="F40" t="s">
        <v>45</v>
      </c>
    </row>
    <row r="41" spans="1:6">
      <c r="A41" s="13" t="s">
        <v>32</v>
      </c>
      <c r="B41" s="41">
        <f>SUM(B40:B40)</f>
        <v>0</v>
      </c>
      <c r="C41" s="41">
        <f>SUM(C40:C40)</f>
        <v>0</v>
      </c>
      <c r="D41" s="1">
        <f>SUM(D40:D40)</f>
        <v>0</v>
      </c>
      <c r="E41" s="3">
        <f>SUM(E40:E40)</f>
        <v>1949</v>
      </c>
    </row>
    <row r="42" spans="1:6">
      <c r="A42" s="13"/>
      <c r="B42" s="36"/>
      <c r="C42" s="36"/>
      <c r="D42" s="1"/>
      <c r="E42" s="3"/>
    </row>
    <row r="43" spans="1:6">
      <c r="A43" s="17" t="s">
        <v>35</v>
      </c>
      <c r="B43" s="41">
        <f>B27+B32+B37+B41</f>
        <v>294.37</v>
      </c>
      <c r="C43" s="41">
        <f>C27+C32+C37+C41</f>
        <v>975.14</v>
      </c>
      <c r="D43" s="3">
        <f>D27+D32+D37+D41</f>
        <v>769.09</v>
      </c>
      <c r="E43" s="3">
        <f>E27+E32+E37+E41</f>
        <v>2874.7</v>
      </c>
    </row>
    <row r="44" spans="1:6">
      <c r="A44" s="15"/>
      <c r="B44" s="37"/>
      <c r="C44" s="37"/>
      <c r="D44" s="1"/>
      <c r="E44" s="1"/>
    </row>
    <row r="45" spans="1:6" ht="19">
      <c r="A45" s="10" t="s">
        <v>26</v>
      </c>
      <c r="B45" s="38"/>
      <c r="C45" s="38"/>
      <c r="D45" s="1"/>
      <c r="E45" s="1"/>
    </row>
    <row r="46" spans="1:6">
      <c r="A46" s="8" t="s">
        <v>27</v>
      </c>
      <c r="B46" s="35"/>
      <c r="C46" s="35"/>
      <c r="D46" s="3"/>
      <c r="E46" s="1"/>
    </row>
    <row r="47" spans="1:6">
      <c r="A47" s="12" t="s">
        <v>22</v>
      </c>
      <c r="B47" s="40">
        <v>0</v>
      </c>
      <c r="C47" s="40">
        <v>25</v>
      </c>
      <c r="D47" s="21">
        <v>25</v>
      </c>
      <c r="E47" s="1">
        <v>25</v>
      </c>
      <c r="F47" s="30" t="s">
        <v>40</v>
      </c>
    </row>
    <row r="48" spans="1:6">
      <c r="A48" s="12" t="s">
        <v>23</v>
      </c>
      <c r="B48" s="40">
        <v>0</v>
      </c>
      <c r="C48" s="40">
        <v>100</v>
      </c>
      <c r="D48" s="21">
        <v>100</v>
      </c>
      <c r="E48" s="32">
        <v>100</v>
      </c>
      <c r="F48" s="30" t="s">
        <v>41</v>
      </c>
    </row>
    <row r="49" spans="1:6" ht="19">
      <c r="A49" s="12" t="s">
        <v>24</v>
      </c>
      <c r="B49" s="44">
        <v>0</v>
      </c>
      <c r="C49" s="44">
        <v>250</v>
      </c>
      <c r="D49" s="23">
        <v>250</v>
      </c>
      <c r="E49" s="26">
        <v>250</v>
      </c>
      <c r="F49" s="30" t="s">
        <v>41</v>
      </c>
    </row>
    <row r="50" spans="1:6">
      <c r="A50" s="13" t="s">
        <v>28</v>
      </c>
      <c r="B50" s="41">
        <f>SUM(B47:B49)</f>
        <v>0</v>
      </c>
      <c r="C50" s="41">
        <f>SUM(C47:C49)</f>
        <v>375</v>
      </c>
      <c r="D50" s="22">
        <f>SUM(D47:D49)</f>
        <v>375</v>
      </c>
      <c r="E50" s="18">
        <f>SUM(E47:E49)</f>
        <v>375</v>
      </c>
    </row>
    <row r="51" spans="1:6">
      <c r="A51" s="13"/>
      <c r="B51" s="36"/>
      <c r="C51" s="36"/>
      <c r="D51" s="22"/>
      <c r="E51" s="18"/>
    </row>
    <row r="52" spans="1:6">
      <c r="A52" s="17" t="s">
        <v>36</v>
      </c>
      <c r="B52" s="41">
        <f>SUM(B50:B50)</f>
        <v>0</v>
      </c>
      <c r="C52" s="41">
        <f>SUM(C50:C50)</f>
        <v>375</v>
      </c>
      <c r="D52" s="22">
        <f>D50</f>
        <v>375</v>
      </c>
      <c r="E52" s="18">
        <f>E50</f>
        <v>375</v>
      </c>
    </row>
    <row r="53" spans="1:6">
      <c r="A53" s="2"/>
      <c r="B53" s="3"/>
      <c r="C53" s="3"/>
      <c r="D53" s="3"/>
      <c r="E53" s="3"/>
    </row>
    <row r="54" spans="1:6" ht="19">
      <c r="A54" s="4" t="s">
        <v>11</v>
      </c>
      <c r="B54" s="3">
        <f>B43+B52</f>
        <v>294.37</v>
      </c>
      <c r="C54" s="3">
        <f>C43+C52</f>
        <v>1350.1399999999999</v>
      </c>
      <c r="D54" s="3">
        <f>D43+D52</f>
        <v>1144.0900000000001</v>
      </c>
      <c r="E54" s="3">
        <f>E43+E52</f>
        <v>3249.7</v>
      </c>
    </row>
    <row r="55" spans="1:6">
      <c r="B55" s="1"/>
      <c r="C55" s="1"/>
      <c r="D55" s="1"/>
    </row>
    <row r="56" spans="1:6" ht="19">
      <c r="A56" s="4" t="s">
        <v>50</v>
      </c>
      <c r="B56" s="3">
        <f>B15-B54</f>
        <v>335.63</v>
      </c>
      <c r="C56" s="3">
        <f>C15-C54</f>
        <v>79.860000000000127</v>
      </c>
      <c r="D56" s="3">
        <f>D15-D54</f>
        <v>607.06999999999971</v>
      </c>
      <c r="E56" s="3">
        <f>E15-E54</f>
        <v>45.140000000000327</v>
      </c>
    </row>
    <row r="59" spans="1:6">
      <c r="A59" s="46"/>
    </row>
    <row r="62" spans="1:6">
      <c r="A62" s="2"/>
      <c r="B62" s="2"/>
      <c r="C62" s="2"/>
      <c r="E62">
        <f>(150+90+90+90+100+150+150+(74+74+(8*50))+(10*50))*0.12</f>
        <v>224.16</v>
      </c>
    </row>
    <row r="63" spans="1:6">
      <c r="A63" s="2"/>
      <c r="B63" s="2"/>
      <c r="C63" s="2"/>
    </row>
    <row r="65" spans="1:3">
      <c r="A65" s="2"/>
      <c r="B65" s="2"/>
      <c r="C65" s="2"/>
    </row>
    <row r="68" spans="1:3">
      <c r="A68" s="7"/>
      <c r="B68" s="7"/>
      <c r="C68" s="7"/>
    </row>
    <row r="69" spans="1:3">
      <c r="A69" s="2"/>
      <c r="B69" s="2"/>
      <c r="C69" s="2"/>
    </row>
    <row r="70" spans="1:3">
      <c r="A70" s="2"/>
      <c r="B70" s="2"/>
      <c r="C70" s="2"/>
    </row>
    <row r="73" spans="1:3">
      <c r="A73" s="7"/>
      <c r="B73" s="7"/>
      <c r="C73" s="7"/>
    </row>
    <row r="75" spans="1:3">
      <c r="A75" s="2"/>
      <c r="B75" s="2"/>
      <c r="C75" s="2"/>
    </row>
    <row r="77" spans="1:3">
      <c r="A77" s="2"/>
      <c r="B77" s="2"/>
      <c r="C77" s="2"/>
    </row>
    <row r="83" spans="1:3">
      <c r="A83" s="2"/>
      <c r="B83" s="2"/>
      <c r="C83" s="2"/>
    </row>
  </sheetData>
  <phoneticPr fontId="2" type="noConversion"/>
  <pageMargins left="0.75" right="0.75" top="1" bottom="1" header="0.5" footer="0.5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 Gowen</dc:creator>
  <cp:lastModifiedBy>Burry Gowen</cp:lastModifiedBy>
  <cp:lastPrinted>2019-03-20T01:46:59Z</cp:lastPrinted>
  <dcterms:created xsi:type="dcterms:W3CDTF">2018-02-28T18:50:08Z</dcterms:created>
  <dcterms:modified xsi:type="dcterms:W3CDTF">2019-04-05T02:08:34Z</dcterms:modified>
</cp:coreProperties>
</file>